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C:\Users\cutro\Downloads\"/>
    </mc:Choice>
  </mc:AlternateContent>
  <xr:revisionPtr revIDLastSave="0" documentId="13_ncr:1_{F29CBB50-80B9-4DEA-A1D6-F292C57C7F1E}" xr6:coauthVersionLast="47" xr6:coauthVersionMax="47" xr10:uidLastSave="{00000000-0000-0000-0000-000000000000}"/>
  <bookViews>
    <workbookView xWindow="-98" yWindow="-98" windowWidth="28996" windowHeight="16395" xr2:uid="{00000000-000D-0000-FFFF-FFFF00000000}"/>
  </bookViews>
  <sheets>
    <sheet name="Chemical Feed Calculato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8" i="1" l="1"/>
  <c r="B19" i="1" s="1"/>
  <c r="B14" i="1"/>
  <c r="G13" i="1" s="1"/>
  <c r="B13" i="1"/>
  <c r="B20" i="1" l="1"/>
  <c r="H13" i="1" s="1"/>
  <c r="I13" i="1" s="1"/>
  <c r="G10" i="1"/>
  <c r="G12" i="1"/>
  <c r="G5" i="1"/>
  <c r="G8" i="1"/>
  <c r="G9" i="1"/>
  <c r="G4" i="1"/>
  <c r="G7" i="1"/>
  <c r="B15" i="1"/>
  <c r="B16" i="1" s="1"/>
  <c r="B17" i="1" s="1"/>
  <c r="G6" i="1"/>
  <c r="G11" i="1"/>
  <c r="H7" i="1" l="1"/>
  <c r="I7" i="1" s="1"/>
  <c r="H9" i="1"/>
  <c r="I9" i="1" s="1"/>
  <c r="H8" i="1"/>
  <c r="I8" i="1" s="1"/>
  <c r="H4" i="1"/>
  <c r="I4" i="1" s="1"/>
  <c r="H11" i="1"/>
  <c r="I11" i="1" s="1"/>
  <c r="H6" i="1"/>
  <c r="I6" i="1" s="1"/>
  <c r="H10" i="1"/>
  <c r="I10" i="1" s="1"/>
  <c r="H5" i="1"/>
  <c r="I5" i="1" s="1"/>
  <c r="H12" i="1"/>
  <c r="I12" i="1" s="1"/>
  <c r="B21" i="1"/>
  <c r="B26" i="1" l="1"/>
  <c r="B27" i="1"/>
  <c r="B24" i="1"/>
  <c r="B23" i="1"/>
  <c r="B22" i="1"/>
  <c r="B25" i="1"/>
</calcChain>
</file>

<file path=xl/sharedStrings.xml><?xml version="1.0" encoding="utf-8"?>
<sst xmlns="http://schemas.openxmlformats.org/spreadsheetml/2006/main" count="79" uniqueCount="66">
  <si>
    <t>Change the yellow input cells. All chemical-feed and diluted-solution rates update automatically.</t>
  </si>
  <si>
    <t>INPUTS</t>
  </si>
  <si>
    <t>Value</t>
  </si>
  <si>
    <t>Units</t>
  </si>
  <si>
    <t>Description</t>
  </si>
  <si>
    <t>DOSAGE REFERENCE</t>
  </si>
  <si>
    <t>Neat chemical</t>
  </si>
  <si>
    <t>Diluted solution</t>
  </si>
  <si>
    <t>Feed-water flow</t>
  </si>
  <si>
    <t>GPM</t>
  </si>
  <si>
    <t>Dose (ppm)</t>
  </si>
  <si>
    <t>mL/hr</t>
  </si>
  <si>
    <t>gal/day</t>
  </si>
  <si>
    <t>Desired dosage</t>
  </si>
  <si>
    <t>ppm</t>
  </si>
  <si>
    <t>mL</t>
  </si>
  <si>
    <t>Chemical used in each dilution batch</t>
  </si>
  <si>
    <t>Dilution water</t>
  </si>
  <si>
    <t>US gal</t>
  </si>
  <si>
    <t>Water added to the chemical</t>
  </si>
  <si>
    <t>Chemical specific gravity</t>
  </si>
  <si>
    <t>SG</t>
  </si>
  <si>
    <t>Operating time</t>
  </si>
  <si>
    <t>hr/day</t>
  </si>
  <si>
    <t>Daily system operating hours</t>
  </si>
  <si>
    <t>CALCULATED RESULTS</t>
  </si>
  <si>
    <t>Result</t>
  </si>
  <si>
    <t>Formula basis</t>
  </si>
  <si>
    <t>Feed-water volume</t>
  </si>
  <si>
    <t>Flow × 60 × operating hours</t>
  </si>
  <si>
    <t>L/hr</t>
  </si>
  <si>
    <t>Flow × 3.785411784 × 60</t>
  </si>
  <si>
    <t>Required neat chemical</t>
  </si>
  <si>
    <t>ppm × L/hr ÷ density conversion</t>
  </si>
  <si>
    <t>fl oz/day</t>
  </si>
  <si>
    <t>Neat mL/hr converted to fl oz/day</t>
  </si>
  <si>
    <t>Dilution-water volume</t>
  </si>
  <si>
    <t>Dilution gallons × 3,785.411784</t>
  </si>
  <si>
    <t>Total mixed-solution volume</t>
  </si>
  <si>
    <t>Chemical mL + dilution-water mL</t>
  </si>
  <si>
    <t>Chemical fraction in mixed solution</t>
  </si>
  <si>
    <t>%</t>
  </si>
  <si>
    <t>Chemical volume ÷ total solution volume</t>
  </si>
  <si>
    <t>Diluted-solution pump rate</t>
  </si>
  <si>
    <t>Neat rate ÷ chemical fraction</t>
  </si>
  <si>
    <t>mL/min</t>
  </si>
  <si>
    <t>Diluted mL/hr ÷ 60</t>
  </si>
  <si>
    <t>Diluted solution per day</t>
  </si>
  <si>
    <t>L/day</t>
  </si>
  <si>
    <t>Diluted mL/hr × operating hours ÷ 1,000</t>
  </si>
  <si>
    <t>Diluted mL/hr × operating hours ÷ 3,785.411784</t>
  </si>
  <si>
    <t>One batch lasts</t>
  </si>
  <si>
    <t>hours</t>
  </si>
  <si>
    <t>Total batch volume ÷ diluted pump rate</t>
  </si>
  <si>
    <t>TriCleanAir Formula-AS-TCA Calculator</t>
  </si>
  <si>
    <t>Formula-AS-TCA</t>
  </si>
  <si>
    <t>P</t>
  </si>
  <si>
    <t xml:space="preserve">Dosing Pump - DMS200 </t>
  </si>
  <si>
    <t xml:space="preserve">Dosing Pump - AKS500  </t>
  </si>
  <si>
    <t xml:space="preserve">Target Dosage </t>
  </si>
  <si>
    <t>DO NOT CHANGE</t>
  </si>
  <si>
    <t>Pure + Reject Water =</t>
  </si>
  <si>
    <t>Required neat chemical per year</t>
  </si>
  <si>
    <t>Required neat chemical per day</t>
  </si>
  <si>
    <t>gal/year</t>
  </si>
  <si>
    <t>Neat mL/hr converted to gal/year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</si>
</sst>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7">
    <font>
      <sz val="11"/>
      <name val="Carlito"/>
    </font>
    <font>
      <b/>
      <sz val="18"/>
      <color rgb="FFFFFFFF"/>
      <name val="Carlito"/>
    </font>
    <font>
      <i/>
      <sz val="11"/>
      <color rgb="FF1F1F1F"/>
      <name val="Carlito"/>
    </font>
    <font>
      <b/>
      <sz val="11"/>
      <color rgb="FFFFFFFF"/>
      <name val="Carlito"/>
    </font>
    <font>
      <b/>
      <sz val="11"/>
      <color rgb="FF7F6000"/>
      <name val="Carlito"/>
    </font>
    <font>
      <b/>
      <sz val="11"/>
      <color rgb="FF375623"/>
      <name val="Carlito"/>
    </font>
    <font>
      <sz val="11"/>
      <name val="Carlito"/>
    </font>
  </fonts>
  <fills count="9">
    <fill>
      <patternFill patternType="none"/>
    </fill>
    <fill>
      <patternFill patternType="gray125"/>
    </fill>
    <fill>
      <patternFill patternType="solid">
        <fgColor rgb="FF17365D"/>
      </patternFill>
    </fill>
    <fill>
      <patternFill patternType="solid">
        <fgColor rgb="FFD9EAF7"/>
      </patternFill>
    </fill>
    <fill>
      <patternFill patternType="solid">
        <fgColor rgb="FF1F4E78"/>
      </patternFill>
    </fill>
    <fill>
      <patternFill patternType="solid">
        <fgColor rgb="FFFFF2CC"/>
      </patternFill>
    </fill>
    <fill>
      <patternFill patternType="solid">
        <fgColor rgb="FFE2F0D9"/>
      </patternFill>
    </fill>
    <fill>
      <patternFill patternType="solid">
        <fgColor rgb="FFF2F2F2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 style="thin">
        <color rgb="FFA6A6A6"/>
      </left>
      <right/>
      <top style="thin">
        <color rgb="FFA6A6A6"/>
      </top>
      <bottom/>
      <diagonal/>
    </border>
    <border>
      <left/>
      <right/>
      <top style="thin">
        <color rgb="FFA6A6A6"/>
      </top>
      <bottom/>
      <diagonal/>
    </border>
    <border>
      <left/>
      <right style="thin">
        <color rgb="FFA6A6A6"/>
      </right>
      <top style="thin">
        <color rgb="FFA6A6A6"/>
      </top>
      <bottom/>
      <diagonal/>
    </border>
    <border>
      <left style="thin">
        <color rgb="FFA6A6A6"/>
      </left>
      <right/>
      <top/>
      <bottom/>
      <diagonal/>
    </border>
    <border>
      <left/>
      <right style="thin">
        <color rgb="FFA6A6A6"/>
      </right>
      <top/>
      <bottom/>
      <diagonal/>
    </border>
    <border>
      <left style="thin">
        <color rgb="FFA6A6A6"/>
      </left>
      <right/>
      <top/>
      <bottom style="thin">
        <color rgb="FFA6A6A6"/>
      </bottom>
      <diagonal/>
    </border>
    <border>
      <left/>
      <right/>
      <top/>
      <bottom style="thin">
        <color rgb="FFA6A6A6"/>
      </bottom>
      <diagonal/>
    </border>
    <border>
      <left/>
      <right style="thin">
        <color rgb="FFA6A6A6"/>
      </right>
      <top/>
      <bottom style="thin">
        <color rgb="FFA6A6A6"/>
      </bottom>
      <diagonal/>
    </border>
    <border>
      <left style="thin">
        <color rgb="FFA6A6A6"/>
      </left>
      <right/>
      <top/>
      <bottom/>
      <diagonal/>
    </border>
    <border>
      <left/>
      <right style="thin">
        <color rgb="FFA6A6A6"/>
      </right>
      <top/>
      <bottom/>
      <diagonal/>
    </border>
    <border>
      <left style="thin">
        <color rgb="FFA6A6A6"/>
      </left>
      <right/>
      <top/>
      <bottom style="thin">
        <color rgb="FFA6A6A6"/>
      </bottom>
      <diagonal/>
    </border>
    <border>
      <left/>
      <right/>
      <top/>
      <bottom style="thin">
        <color rgb="FFA6A6A6"/>
      </bottom>
      <diagonal/>
    </border>
    <border>
      <left/>
      <right style="thin">
        <color rgb="FFA6A6A6"/>
      </right>
      <top/>
      <bottom style="thin">
        <color rgb="FFA6A6A6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38">
    <xf numFmtId="0" fontId="0" fillId="0" borderId="0" xfId="0"/>
    <xf numFmtId="0" fontId="3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5" xfId="0" applyBorder="1" applyAlignment="1">
      <alignment vertical="center" wrapText="1"/>
    </xf>
    <xf numFmtId="2" fontId="4" fillId="5" borderId="0" xfId="0" applyNumberFormat="1" applyFont="1" applyFill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2" fontId="0" fillId="7" borderId="0" xfId="0" applyNumberFormat="1" applyFill="1" applyAlignment="1">
      <alignment horizontal="right" vertical="center" wrapText="1"/>
    </xf>
    <xf numFmtId="2" fontId="0" fillId="7" borderId="6" xfId="0" applyNumberFormat="1" applyFill="1" applyBorder="1" applyAlignment="1">
      <alignment horizontal="right" vertical="center" wrapText="1"/>
    </xf>
    <xf numFmtId="164" fontId="4" fillId="5" borderId="0" xfId="0" applyNumberFormat="1" applyFont="1" applyFill="1" applyAlignment="1">
      <alignment horizontal="right" vertical="center" wrapText="1"/>
    </xf>
    <xf numFmtId="0" fontId="0" fillId="0" borderId="7" xfId="0" applyBorder="1" applyAlignment="1">
      <alignment vertical="center" wrapText="1"/>
    </xf>
    <xf numFmtId="2" fontId="4" fillId="5" borderId="8" xfId="0" applyNumberFormat="1" applyFont="1" applyFill="1" applyBorder="1" applyAlignment="1">
      <alignment horizontal="right" vertical="center" wrapText="1"/>
    </xf>
    <xf numFmtId="0" fontId="0" fillId="0" borderId="9" xfId="0" applyBorder="1" applyAlignment="1">
      <alignment vertical="center" wrapText="1"/>
    </xf>
    <xf numFmtId="2" fontId="5" fillId="6" borderId="0" xfId="0" applyNumberFormat="1" applyFont="1" applyFill="1" applyAlignment="1">
      <alignment horizontal="right" vertical="center" wrapText="1"/>
    </xf>
    <xf numFmtId="2" fontId="0" fillId="7" borderId="8" xfId="0" applyNumberFormat="1" applyFill="1" applyBorder="1" applyAlignment="1">
      <alignment horizontal="right" vertical="center" wrapText="1"/>
    </xf>
    <xf numFmtId="2" fontId="0" fillId="7" borderId="9" xfId="0" applyNumberFormat="1" applyFill="1" applyBorder="1" applyAlignment="1">
      <alignment horizontal="right" vertical="center" wrapText="1"/>
    </xf>
    <xf numFmtId="10" fontId="5" fillId="6" borderId="0" xfId="0" applyNumberFormat="1" applyFont="1" applyFill="1" applyAlignment="1">
      <alignment horizontal="right" vertical="center" wrapText="1"/>
    </xf>
    <xf numFmtId="0" fontId="0" fillId="0" borderId="10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2" fontId="5" fillId="6" borderId="1" xfId="0" applyNumberFormat="1" applyFont="1" applyFill="1" applyBorder="1" applyAlignment="1">
      <alignment horizontal="right" vertical="center" wrapText="1"/>
    </xf>
    <xf numFmtId="0" fontId="0" fillId="0" borderId="0" xfId="0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" fontId="0" fillId="0" borderId="5" xfId="0" applyNumberFormat="1" applyBorder="1" applyAlignment="1">
      <alignment horizontal="center" vertical="center" wrapText="1"/>
    </xf>
    <xf numFmtId="1" fontId="0" fillId="0" borderId="7" xfId="0" applyNumberFormat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 wrapText="1"/>
    </xf>
    <xf numFmtId="0" fontId="0" fillId="8" borderId="10" xfId="0" applyFill="1" applyBorder="1" applyAlignment="1">
      <alignment vertical="center" wrapText="1"/>
    </xf>
    <xf numFmtId="9" fontId="5" fillId="8" borderId="0" xfId="1" applyFont="1" applyFill="1" applyAlignment="1">
      <alignment horizontal="right" vertical="center" wrapText="1"/>
    </xf>
    <xf numFmtId="0" fontId="0" fillId="8" borderId="0" xfId="0" applyFill="1" applyAlignment="1">
      <alignment horizontal="center" vertical="center" wrapText="1"/>
    </xf>
    <xf numFmtId="0" fontId="0" fillId="8" borderId="11" xfId="0" applyFill="1" applyBorder="1" applyAlignment="1">
      <alignment vertical="center" wrapText="1"/>
    </xf>
    <xf numFmtId="0" fontId="0" fillId="8" borderId="12" xfId="0" applyFill="1" applyBorder="1" applyAlignment="1">
      <alignment vertical="center" wrapText="1"/>
    </xf>
    <xf numFmtId="0" fontId="0" fillId="8" borderId="13" xfId="0" applyFill="1" applyBorder="1" applyAlignment="1">
      <alignment horizontal="center" vertical="center" wrapText="1"/>
    </xf>
    <xf numFmtId="0" fontId="0" fillId="8" borderId="14" xfId="0" applyFill="1" applyBorder="1" applyAlignment="1">
      <alignment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0"/>
  <sheetViews>
    <sheetView tabSelected="1" workbookViewId="0">
      <selection activeCell="K26" sqref="K26"/>
    </sheetView>
  </sheetViews>
  <sheetFormatPr defaultRowHeight="13.5"/>
  <cols>
    <col min="1" max="1" width="28" customWidth="1"/>
    <col min="2" max="2" width="15" customWidth="1"/>
    <col min="3" max="3" width="12" customWidth="1"/>
    <col min="4" max="4" width="36" customWidth="1"/>
    <col min="5" max="5" width="3" customWidth="1"/>
    <col min="6" max="6" width="14" customWidth="1"/>
    <col min="7" max="7" width="16" customWidth="1"/>
    <col min="8" max="8" width="18" customWidth="1"/>
    <col min="9" max="9" width="16" customWidth="1"/>
  </cols>
  <sheetData>
    <row r="1" spans="1:9" ht="22.5">
      <c r="A1" s="29" t="s">
        <v>54</v>
      </c>
      <c r="B1" s="29"/>
      <c r="C1" s="29"/>
      <c r="D1" s="29"/>
    </row>
    <row r="2" spans="1:9" ht="27.75">
      <c r="A2" s="30" t="s">
        <v>0</v>
      </c>
      <c r="B2" s="30"/>
      <c r="C2" s="30"/>
      <c r="D2" s="30"/>
      <c r="F2" s="1" t="s">
        <v>5</v>
      </c>
      <c r="G2" s="2" t="s">
        <v>6</v>
      </c>
      <c r="H2" s="2" t="s">
        <v>7</v>
      </c>
      <c r="I2" s="3" t="s">
        <v>7</v>
      </c>
    </row>
    <row r="3" spans="1:9" ht="13.9">
      <c r="F3" s="8" t="s">
        <v>10</v>
      </c>
      <c r="G3" s="9" t="s">
        <v>11</v>
      </c>
      <c r="H3" s="9" t="s">
        <v>11</v>
      </c>
      <c r="I3" s="10" t="s">
        <v>12</v>
      </c>
    </row>
    <row r="4" spans="1:9" ht="13.9">
      <c r="A4" s="1" t="s">
        <v>1</v>
      </c>
      <c r="B4" s="2" t="s">
        <v>2</v>
      </c>
      <c r="C4" s="2" t="s">
        <v>3</v>
      </c>
      <c r="D4" s="3" t="s">
        <v>4</v>
      </c>
      <c r="E4" s="4"/>
      <c r="F4" s="27">
        <v>1</v>
      </c>
      <c r="G4" s="11">
        <f t="shared" ref="G4:G13" si="0">F4*$B$14/(1000*$B$9)</f>
        <v>10.137925863545806</v>
      </c>
      <c r="H4" s="11">
        <f t="shared" ref="H4:H13" si="1">G4/$B$20</f>
        <v>48.51414989273048</v>
      </c>
      <c r="I4" s="12">
        <f t="shared" ref="I4:I13" si="2">H4*$B$10/3785.411784</f>
        <v>0.30758598109376301</v>
      </c>
    </row>
    <row r="5" spans="1:9" ht="13.9">
      <c r="A5" s="5" t="s">
        <v>8</v>
      </c>
      <c r="B5" s="6">
        <v>48.43</v>
      </c>
      <c r="C5" s="24" t="s">
        <v>9</v>
      </c>
      <c r="D5" s="7" t="s">
        <v>61</v>
      </c>
      <c r="E5" s="4"/>
      <c r="F5" s="27">
        <v>2</v>
      </c>
      <c r="G5" s="11">
        <f t="shared" si="0"/>
        <v>20.275851727091613</v>
      </c>
      <c r="H5" s="11">
        <f t="shared" si="1"/>
        <v>97.028299785460959</v>
      </c>
      <c r="I5" s="12">
        <f t="shared" si="2"/>
        <v>0.61517196218752601</v>
      </c>
    </row>
    <row r="6" spans="1:9" ht="13.9">
      <c r="A6" s="5" t="s">
        <v>13</v>
      </c>
      <c r="B6" s="6">
        <v>5</v>
      </c>
      <c r="C6" s="24" t="s">
        <v>14</v>
      </c>
      <c r="D6" s="7" t="s">
        <v>59</v>
      </c>
      <c r="E6" s="4"/>
      <c r="F6" s="27">
        <v>3</v>
      </c>
      <c r="G6" s="11">
        <f t="shared" si="0"/>
        <v>30.413777590637423</v>
      </c>
      <c r="H6" s="11">
        <f t="shared" si="1"/>
        <v>145.54244967819145</v>
      </c>
      <c r="I6" s="12">
        <f t="shared" si="2"/>
        <v>0.92275794328128891</v>
      </c>
    </row>
    <row r="7" spans="1:9" ht="13.9">
      <c r="A7" s="5" t="s">
        <v>55</v>
      </c>
      <c r="B7" s="6">
        <v>4000</v>
      </c>
      <c r="C7" s="24" t="s">
        <v>15</v>
      </c>
      <c r="D7" s="7" t="s">
        <v>16</v>
      </c>
      <c r="E7" s="4"/>
      <c r="F7" s="27">
        <v>4</v>
      </c>
      <c r="G7" s="11">
        <f t="shared" si="0"/>
        <v>40.551703454183226</v>
      </c>
      <c r="H7" s="11">
        <f t="shared" si="1"/>
        <v>194.05659957092192</v>
      </c>
      <c r="I7" s="12">
        <f t="shared" si="2"/>
        <v>1.230343924375052</v>
      </c>
    </row>
    <row r="8" spans="1:9" ht="13.9">
      <c r="A8" s="5" t="s">
        <v>17</v>
      </c>
      <c r="B8" s="6">
        <v>4</v>
      </c>
      <c r="C8" s="24" t="s">
        <v>18</v>
      </c>
      <c r="D8" s="7" t="s">
        <v>19</v>
      </c>
      <c r="E8" s="4"/>
      <c r="F8" s="27">
        <v>5</v>
      </c>
      <c r="G8" s="11">
        <f t="shared" si="0"/>
        <v>50.689629317729029</v>
      </c>
      <c r="H8" s="11">
        <f t="shared" si="1"/>
        <v>242.57074946365239</v>
      </c>
      <c r="I8" s="12">
        <f t="shared" si="2"/>
        <v>1.5379299054688147</v>
      </c>
    </row>
    <row r="9" spans="1:9" ht="13.9">
      <c r="A9" s="5" t="s">
        <v>20</v>
      </c>
      <c r="B9" s="13">
        <v>1.085</v>
      </c>
      <c r="C9" s="24" t="s">
        <v>21</v>
      </c>
      <c r="D9" s="7" t="s">
        <v>60</v>
      </c>
      <c r="E9" s="4"/>
      <c r="F9" s="27">
        <v>6</v>
      </c>
      <c r="G9" s="11">
        <f t="shared" si="0"/>
        <v>60.827555181274846</v>
      </c>
      <c r="H9" s="11">
        <f t="shared" si="1"/>
        <v>291.08489935638289</v>
      </c>
      <c r="I9" s="12">
        <f t="shared" si="2"/>
        <v>1.8455158865625778</v>
      </c>
    </row>
    <row r="10" spans="1:9" ht="13.9">
      <c r="A10" s="14" t="s">
        <v>22</v>
      </c>
      <c r="B10" s="15">
        <v>24</v>
      </c>
      <c r="C10" s="25" t="s">
        <v>23</v>
      </c>
      <c r="D10" s="16" t="s">
        <v>24</v>
      </c>
      <c r="E10" s="4"/>
      <c r="F10" s="27">
        <v>7</v>
      </c>
      <c r="G10" s="11">
        <f t="shared" si="0"/>
        <v>70.965481044820649</v>
      </c>
      <c r="H10" s="11">
        <f t="shared" si="1"/>
        <v>339.59904924911336</v>
      </c>
      <c r="I10" s="12">
        <f t="shared" si="2"/>
        <v>2.1531018676563409</v>
      </c>
    </row>
    <row r="11" spans="1:9">
      <c r="A11" s="4"/>
      <c r="B11" s="4"/>
      <c r="C11" s="24"/>
      <c r="D11" s="4"/>
      <c r="E11" s="4"/>
      <c r="F11" s="27">
        <v>8</v>
      </c>
      <c r="G11" s="11">
        <f t="shared" si="0"/>
        <v>81.103406908366452</v>
      </c>
      <c r="H11" s="11">
        <f t="shared" si="1"/>
        <v>388.11319914184384</v>
      </c>
      <c r="I11" s="12">
        <f t="shared" si="2"/>
        <v>2.460687848750104</v>
      </c>
    </row>
    <row r="12" spans="1:9" ht="13.9">
      <c r="A12" s="1" t="s">
        <v>25</v>
      </c>
      <c r="B12" s="2" t="s">
        <v>26</v>
      </c>
      <c r="C12" s="2" t="s">
        <v>3</v>
      </c>
      <c r="D12" s="3" t="s">
        <v>27</v>
      </c>
      <c r="E12" s="4"/>
      <c r="F12" s="27">
        <v>9</v>
      </c>
      <c r="G12" s="11">
        <f t="shared" si="0"/>
        <v>91.241332771912255</v>
      </c>
      <c r="H12" s="11">
        <f t="shared" si="1"/>
        <v>436.62734903457431</v>
      </c>
      <c r="I12" s="12">
        <f t="shared" si="2"/>
        <v>2.7682738298438667</v>
      </c>
    </row>
    <row r="13" spans="1:9" ht="13.9">
      <c r="A13" s="5" t="s">
        <v>28</v>
      </c>
      <c r="B13" s="17">
        <f>B5*60*B10</f>
        <v>69739.200000000012</v>
      </c>
      <c r="C13" s="24" t="s">
        <v>12</v>
      </c>
      <c r="D13" s="7" t="s">
        <v>29</v>
      </c>
      <c r="E13" s="4"/>
      <c r="F13" s="28">
        <v>10</v>
      </c>
      <c r="G13" s="18">
        <f t="shared" si="0"/>
        <v>101.37925863545806</v>
      </c>
      <c r="H13" s="18">
        <f t="shared" si="1"/>
        <v>485.14149892730478</v>
      </c>
      <c r="I13" s="19">
        <f t="shared" si="2"/>
        <v>3.0758598109376294</v>
      </c>
    </row>
    <row r="14" spans="1:9" ht="13.9">
      <c r="A14" s="5" t="s">
        <v>28</v>
      </c>
      <c r="B14" s="17">
        <f>B5*3.785411784*60</f>
        <v>10999.649561947201</v>
      </c>
      <c r="C14" s="24" t="s">
        <v>30</v>
      </c>
      <c r="D14" s="7" t="s">
        <v>31</v>
      </c>
      <c r="E14" s="4"/>
    </row>
    <row r="15" spans="1:9" ht="13.9">
      <c r="A15" s="5" t="s">
        <v>32</v>
      </c>
      <c r="B15" s="17">
        <f>B6*B14/(1000*B9)</f>
        <v>50.689629317729029</v>
      </c>
      <c r="C15" s="24" t="s">
        <v>11</v>
      </c>
      <c r="D15" s="7" t="s">
        <v>33</v>
      </c>
      <c r="E15" s="4"/>
    </row>
    <row r="16" spans="1:9" ht="13.9">
      <c r="A16" s="5" t="s">
        <v>63</v>
      </c>
      <c r="B16" s="17">
        <f>B15*B10/29.5735295625</f>
        <v>41.136486635944692</v>
      </c>
      <c r="C16" s="24" t="s">
        <v>34</v>
      </c>
      <c r="D16" s="7" t="s">
        <v>35</v>
      </c>
      <c r="E16" s="4"/>
      <c r="F16" s="4"/>
      <c r="G16" s="4"/>
      <c r="H16" s="4"/>
      <c r="I16" s="4"/>
    </row>
    <row r="17" spans="1:9" ht="13.9">
      <c r="A17" s="5" t="s">
        <v>62</v>
      </c>
      <c r="B17" s="17">
        <f>(B16*365)/128</f>
        <v>117.30326267281103</v>
      </c>
      <c r="C17" s="24" t="s">
        <v>64</v>
      </c>
      <c r="D17" s="7" t="s">
        <v>65</v>
      </c>
      <c r="E17" s="4"/>
      <c r="F17" s="4"/>
      <c r="G17" s="4"/>
      <c r="H17" s="4"/>
      <c r="I17" s="4"/>
    </row>
    <row r="18" spans="1:9" ht="13.9">
      <c r="A18" s="5" t="s">
        <v>36</v>
      </c>
      <c r="B18" s="17">
        <f>B8*3785.411784</f>
        <v>15141.647136</v>
      </c>
      <c r="C18" s="24" t="s">
        <v>15</v>
      </c>
      <c r="D18" s="7" t="s">
        <v>37</v>
      </c>
      <c r="E18" s="4"/>
      <c r="F18" s="4"/>
      <c r="G18" s="4"/>
      <c r="H18" s="4"/>
      <c r="I18" s="4"/>
    </row>
    <row r="19" spans="1:9" ht="13.9">
      <c r="A19" s="5" t="s">
        <v>38</v>
      </c>
      <c r="B19" s="17">
        <f>B7+B18</f>
        <v>19141.647136</v>
      </c>
      <c r="C19" s="24" t="s">
        <v>15</v>
      </c>
      <c r="D19" s="7" t="s">
        <v>39</v>
      </c>
      <c r="E19" s="4"/>
      <c r="F19" s="4"/>
      <c r="G19" s="4"/>
      <c r="H19" s="4"/>
      <c r="I19" s="4"/>
    </row>
    <row r="20" spans="1:9" ht="27">
      <c r="A20" s="5" t="s">
        <v>40</v>
      </c>
      <c r="B20" s="20">
        <f>B7/B19</f>
        <v>0.2089684326317528</v>
      </c>
      <c r="C20" s="24" t="s">
        <v>41</v>
      </c>
      <c r="D20" s="7" t="s">
        <v>42</v>
      </c>
      <c r="E20" s="4"/>
      <c r="F20" s="4"/>
      <c r="G20" s="4"/>
      <c r="H20" s="4"/>
      <c r="I20" s="4"/>
    </row>
    <row r="21" spans="1:9" ht="13.9">
      <c r="A21" s="5" t="s">
        <v>43</v>
      </c>
      <c r="B21" s="17">
        <f>B15/B20</f>
        <v>242.57074946365239</v>
      </c>
      <c r="C21" s="24" t="s">
        <v>11</v>
      </c>
      <c r="D21" s="7" t="s">
        <v>44</v>
      </c>
      <c r="E21" s="4"/>
      <c r="F21" s="4"/>
      <c r="G21" s="4"/>
      <c r="H21" s="4"/>
      <c r="I21" s="4"/>
    </row>
    <row r="22" spans="1:9" ht="13.9">
      <c r="A22" s="5" t="s">
        <v>43</v>
      </c>
      <c r="B22" s="17">
        <f>B21/60</f>
        <v>4.0428458243942069</v>
      </c>
      <c r="C22" s="24" t="s">
        <v>45</v>
      </c>
      <c r="D22" s="7" t="s">
        <v>46</v>
      </c>
      <c r="E22" s="4"/>
      <c r="F22" s="4"/>
      <c r="G22" s="4"/>
      <c r="H22" s="4"/>
      <c r="I22" s="4"/>
    </row>
    <row r="23" spans="1:9" ht="13.9">
      <c r="A23" s="5" t="s">
        <v>47</v>
      </c>
      <c r="B23" s="17">
        <f>B21*B10/1000</f>
        <v>5.8216979871276573</v>
      </c>
      <c r="C23" s="24" t="s">
        <v>48</v>
      </c>
      <c r="D23" s="7" t="s">
        <v>49</v>
      </c>
      <c r="E23" s="4"/>
      <c r="F23" s="4"/>
      <c r="G23" s="4"/>
      <c r="H23" s="4"/>
      <c r="I23" s="4"/>
    </row>
    <row r="24" spans="1:9" ht="27">
      <c r="A24" s="5" t="s">
        <v>47</v>
      </c>
      <c r="B24" s="17">
        <f>B21*B10/3785.411784</f>
        <v>1.5379299054688147</v>
      </c>
      <c r="C24" s="24" t="s">
        <v>12</v>
      </c>
      <c r="D24" s="7" t="s">
        <v>50</v>
      </c>
      <c r="E24" s="4"/>
      <c r="F24" s="4"/>
      <c r="G24" s="4"/>
      <c r="H24" s="4"/>
      <c r="I24" s="4"/>
    </row>
    <row r="25" spans="1:9" ht="13.9">
      <c r="A25" s="21" t="s">
        <v>51</v>
      </c>
      <c r="B25" s="23">
        <f>B19/B21</f>
        <v>78.911604875377805</v>
      </c>
      <c r="C25" s="26" t="s">
        <v>52</v>
      </c>
      <c r="D25" s="22" t="s">
        <v>53</v>
      </c>
      <c r="E25" s="4"/>
      <c r="F25" s="4"/>
      <c r="G25" s="4"/>
      <c r="H25" s="4"/>
      <c r="I25" s="4"/>
    </row>
    <row r="26" spans="1:9" ht="13.9">
      <c r="A26" s="31" t="s">
        <v>57</v>
      </c>
      <c r="B26" s="32">
        <f>B21/5000</f>
        <v>4.8514149892730479E-2</v>
      </c>
      <c r="C26" s="33" t="s">
        <v>56</v>
      </c>
      <c r="D26" s="34"/>
      <c r="E26" s="4"/>
      <c r="F26" s="4"/>
      <c r="G26" s="4"/>
      <c r="H26" s="4"/>
      <c r="I26" s="4"/>
    </row>
    <row r="27" spans="1:9" ht="13.9">
      <c r="A27" s="35" t="s">
        <v>58</v>
      </c>
      <c r="B27" s="32">
        <f>B21/1500</f>
        <v>0.16171383297576827</v>
      </c>
      <c r="C27" s="36" t="s">
        <v>56</v>
      </c>
      <c r="D27" s="37"/>
      <c r="E27" s="4"/>
      <c r="F27" s="4"/>
      <c r="G27" s="4"/>
      <c r="H27" s="4"/>
      <c r="I27" s="4"/>
    </row>
    <row r="28" spans="1:9">
      <c r="E28" s="4"/>
      <c r="F28" s="4"/>
      <c r="G28" s="4"/>
      <c r="H28" s="4"/>
      <c r="I28" s="4"/>
    </row>
    <row r="30" spans="1:9">
      <c r="A30" s="4"/>
      <c r="B30" s="4"/>
      <c r="C30" s="4"/>
      <c r="D30" s="4"/>
      <c r="E30" s="4"/>
      <c r="F30" s="4"/>
      <c r="G30" s="4"/>
      <c r="H30" s="4"/>
      <c r="I30" s="4"/>
    </row>
  </sheetData>
  <mergeCells count="2">
    <mergeCell ref="A1:D1"/>
    <mergeCell ref="A2:D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Chemical Feed Calculator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Michael Cutruzzola</cp:lastModifiedBy>
  <dcterms:modified xsi:type="dcterms:W3CDTF">2026-07-03T22:18:37Z</dcterms:modified>
</cp:coreProperties>
</file>